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315" windowHeight="11610" activeTab="2"/>
  </bookViews>
  <sheets>
    <sheet name="UZD" sheetId="1" r:id="rId1"/>
    <sheet name="CAPM_DISPM" sheetId="2" r:id="rId2"/>
    <sheet name="CAPM_DISPM_96" sheetId="5" r:id="rId3"/>
    <sheet name="UZU" sheetId="4" r:id="rId4"/>
  </sheets>
  <calcPr calcId="145621"/>
</workbook>
</file>

<file path=xl/calcChain.xml><?xml version="1.0" encoding="utf-8"?>
<calcChain xmlns="http://schemas.openxmlformats.org/spreadsheetml/2006/main">
  <c r="B15" i="5" l="1"/>
  <c r="B16" i="5" s="1"/>
  <c r="B12" i="5"/>
  <c r="B8" i="5"/>
  <c r="B9" i="5" s="1"/>
  <c r="B10" i="5" s="1"/>
  <c r="B17" i="5" l="1"/>
  <c r="B18" i="5" s="1"/>
  <c r="F16" i="5"/>
  <c r="B5" i="5"/>
  <c r="F5" i="5" s="1"/>
  <c r="F6" i="5"/>
  <c r="M2" i="5"/>
  <c r="L2" i="5"/>
  <c r="K2" i="5"/>
  <c r="H2" i="5"/>
  <c r="I2" i="5" s="1"/>
  <c r="F10" i="5" l="1"/>
  <c r="F9" i="5"/>
  <c r="F12" i="5"/>
  <c r="B8" i="2"/>
  <c r="B15" i="2"/>
  <c r="B11" i="5" l="1"/>
  <c r="F11" i="5" s="1"/>
  <c r="F17" i="5"/>
  <c r="F18" i="5"/>
  <c r="B33" i="2"/>
  <c r="B19" i="5" l="1"/>
  <c r="F19" i="5" s="1"/>
  <c r="H41" i="2"/>
  <c r="H40" i="2"/>
  <c r="H39" i="2"/>
  <c r="H36" i="2"/>
  <c r="L41" i="2" l="1"/>
  <c r="L36" i="2"/>
  <c r="H37" i="2"/>
  <c r="L37" i="2" s="1"/>
  <c r="B40" i="2"/>
  <c r="B39" i="2"/>
  <c r="F37" i="2"/>
  <c r="F41" i="2"/>
  <c r="B41" i="2"/>
  <c r="B38" i="2"/>
  <c r="M2" i="2"/>
  <c r="L2" i="2"/>
  <c r="K2" i="2"/>
  <c r="H2" i="2"/>
  <c r="I2" i="2" s="1"/>
  <c r="L38" i="2" l="1"/>
  <c r="B36" i="2"/>
  <c r="B16" i="2"/>
  <c r="B9" i="2"/>
  <c r="F40" i="2"/>
  <c r="B37" i="2"/>
  <c r="B29" i="2"/>
  <c r="F27" i="2"/>
  <c r="F6" i="2"/>
  <c r="F9" i="2" l="1"/>
  <c r="B10" i="2"/>
  <c r="F10" i="2" s="1"/>
  <c r="B12" i="2"/>
  <c r="F16" i="2"/>
  <c r="B17" i="2"/>
  <c r="B18" i="2" s="1"/>
  <c r="B19" i="2" s="1"/>
  <c r="F19" i="2" s="1"/>
  <c r="L39" i="2"/>
  <c r="L40" i="2"/>
  <c r="B30" i="2"/>
  <c r="F29" i="2"/>
  <c r="F36" i="2"/>
  <c r="F30" i="2"/>
  <c r="F3" i="1"/>
  <c r="G3" i="1"/>
  <c r="G2" i="1"/>
  <c r="F2" i="1"/>
  <c r="B10" i="1"/>
  <c r="B6" i="1"/>
  <c r="C11" i="4"/>
  <c r="B11" i="4"/>
  <c r="D10" i="4"/>
  <c r="C6" i="4"/>
  <c r="C10" i="4"/>
  <c r="B10" i="4"/>
  <c r="G7" i="4"/>
  <c r="G8" i="4"/>
  <c r="G6" i="4"/>
  <c r="B7" i="4"/>
  <c r="D6" i="4"/>
  <c r="B6" i="4"/>
  <c r="B31" i="2" l="1"/>
  <c r="F31" i="2" s="1"/>
  <c r="F33" i="2"/>
  <c r="B11" i="2"/>
  <c r="F11" i="2" s="1"/>
  <c r="F12" i="2"/>
  <c r="C6" i="1"/>
  <c r="D6" i="1"/>
  <c r="G6" i="1" s="1"/>
  <c r="C10" i="1"/>
  <c r="D10" i="1" s="1"/>
  <c r="G10" i="1" s="1"/>
  <c r="C7" i="4"/>
  <c r="B7" i="1" l="1"/>
  <c r="C7" i="1" s="1"/>
  <c r="D7" i="1" s="1"/>
  <c r="G7" i="1" s="1"/>
  <c r="B32" i="2"/>
  <c r="F32" i="2" s="1"/>
  <c r="F18" i="2"/>
  <c r="F17" i="2"/>
  <c r="F39" i="2"/>
  <c r="F38" i="2"/>
  <c r="B11" i="1"/>
  <c r="C11" i="1" s="1"/>
  <c r="D7" i="4"/>
  <c r="B8" i="4" s="1"/>
  <c r="B8" i="1" l="1"/>
  <c r="C8" i="1" s="1"/>
  <c r="D8" i="1" s="1"/>
  <c r="G8" i="1" s="1"/>
  <c r="D11" i="1"/>
  <c r="G11" i="1" s="1"/>
  <c r="C8" i="4"/>
  <c r="D8" i="4" s="1"/>
  <c r="B12" i="1" l="1"/>
  <c r="C12" i="1" s="1"/>
  <c r="D12" i="1" s="1"/>
  <c r="G12" i="1" s="1"/>
</calcChain>
</file>

<file path=xl/sharedStrings.xml><?xml version="1.0" encoding="utf-8"?>
<sst xmlns="http://schemas.openxmlformats.org/spreadsheetml/2006/main" count="111" uniqueCount="46">
  <si>
    <t>Input</t>
    <phoneticPr fontId="1" type="noConversion"/>
  </si>
  <si>
    <t>H active</t>
    <phoneticPr fontId="1" type="noConversion"/>
  </si>
  <si>
    <t>V Active</t>
    <phoneticPr fontId="1" type="noConversion"/>
  </si>
  <si>
    <t>Output</t>
    <phoneticPr fontId="1" type="noConversion"/>
  </si>
  <si>
    <t>H_init_step</t>
    <phoneticPr fontId="1" type="noConversion"/>
  </si>
  <si>
    <t>H_frac_step</t>
    <phoneticPr fontId="1" type="noConversion"/>
  </si>
  <si>
    <t>H_offset</t>
    <phoneticPr fontId="1" type="noConversion"/>
  </si>
  <si>
    <t>hex</t>
    <phoneticPr fontId="1" type="noConversion"/>
  </si>
  <si>
    <t>V_init_step</t>
    <phoneticPr fontId="1" type="noConversion"/>
  </si>
  <si>
    <t>V_frac_step</t>
    <phoneticPr fontId="1" type="noConversion"/>
  </si>
  <si>
    <t>V_offset</t>
    <phoneticPr fontId="1" type="noConversion"/>
  </si>
  <si>
    <t>org</t>
    <phoneticPr fontId="1" type="noConversion"/>
  </si>
  <si>
    <t>final</t>
    <phoneticPr fontId="1" type="noConversion"/>
  </si>
  <si>
    <t xml:space="preserve">Input </t>
    <phoneticPr fontId="1" type="noConversion"/>
  </si>
  <si>
    <t>Width</t>
    <phoneticPr fontId="1" type="noConversion"/>
  </si>
  <si>
    <t>height</t>
    <phoneticPr fontId="1" type="noConversion"/>
  </si>
  <si>
    <t>Bit</t>
    <phoneticPr fontId="1" type="noConversion"/>
  </si>
  <si>
    <t>water level</t>
    <phoneticPr fontId="1" type="noConversion"/>
  </si>
  <si>
    <t>Len</t>
    <phoneticPr fontId="1" type="noConversion"/>
  </si>
  <si>
    <t>remain</t>
    <phoneticPr fontId="1" type="noConversion"/>
  </si>
  <si>
    <t>LineMode</t>
    <phoneticPr fontId="1" type="noConversion"/>
  </si>
  <si>
    <t>FrameMode</t>
    <phoneticPr fontId="1" type="noConversion"/>
  </si>
  <si>
    <t>Line size(64)</t>
    <phoneticPr fontId="1" type="noConversion"/>
  </si>
  <si>
    <t>Line size align(64*4)</t>
    <phoneticPr fontId="1" type="noConversion"/>
  </si>
  <si>
    <t>FrameSize</t>
    <phoneticPr fontId="1" type="noConversion"/>
  </si>
  <si>
    <t>Hex</t>
    <phoneticPr fontId="1" type="noConversion"/>
  </si>
  <si>
    <t>num</t>
    <phoneticPr fontId="1" type="noConversion"/>
  </si>
  <si>
    <t>lineStep</t>
    <phoneticPr fontId="1" type="noConversion"/>
  </si>
  <si>
    <t>8b422</t>
    <phoneticPr fontId="1" type="noConversion"/>
  </si>
  <si>
    <t>10b444</t>
    <phoneticPr fontId="1" type="noConversion"/>
  </si>
  <si>
    <t>444(0)
/422(1)</t>
    <phoneticPr fontId="1" type="noConversion"/>
  </si>
  <si>
    <t>444(0)
/422(1)</t>
    <phoneticPr fontId="1" type="noConversion"/>
  </si>
  <si>
    <t xml:space="preserve">Now </t>
    <phoneticPr fontId="1" type="noConversion"/>
  </si>
  <si>
    <t>buffer1 sta</t>
    <phoneticPr fontId="1" type="noConversion"/>
  </si>
  <si>
    <t>buffer1 end</t>
    <phoneticPr fontId="1" type="noConversion"/>
  </si>
  <si>
    <t>buffer2 sta</t>
    <phoneticPr fontId="1" type="noConversion"/>
  </si>
  <si>
    <t>buffer2 end</t>
    <phoneticPr fontId="1" type="noConversion"/>
  </si>
  <si>
    <t>FrameSize(8 bit)</t>
    <phoneticPr fontId="1" type="noConversion"/>
  </si>
  <si>
    <t>LineMode</t>
    <phoneticPr fontId="1" type="noConversion"/>
  </si>
  <si>
    <t>FrameMode Cap</t>
    <phoneticPr fontId="1" type="noConversion"/>
  </si>
  <si>
    <t>Line Mode Disp</t>
    <phoneticPr fontId="1" type="noConversion"/>
  </si>
  <si>
    <t>lineStep(8 bit)</t>
    <phoneticPr fontId="1" type="noConversion"/>
  </si>
  <si>
    <t>align bit (256 or 128)</t>
    <phoneticPr fontId="1" type="noConversion"/>
  </si>
  <si>
    <t>Line size align
(64*4 or 64*2)</t>
    <phoneticPr fontId="1" type="noConversion"/>
  </si>
  <si>
    <t>lineStep(align 96byte)</t>
    <phoneticPr fontId="1" type="noConversion"/>
  </si>
  <si>
    <t>align byte (32 or 48 or 96)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</si>
</sst>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7" sqref="F7"/>
    </sheetView>
  </sheetViews>
  <sheetFormatPr defaultRowHeight="16.5" x14ac:dyDescent="0.25"/>
  <cols>
    <col min="1" max="1" width="13.375" customWidth="1"/>
    <col min="3" max="3" width="12.75" bestFit="1" customWidth="1"/>
  </cols>
  <sheetData>
    <row r="1" spans="1:7" x14ac:dyDescent="0.25">
      <c r="B1" t="s">
        <v>1</v>
      </c>
      <c r="C1" t="s">
        <v>2</v>
      </c>
      <c r="F1" t="s">
        <v>7</v>
      </c>
      <c r="G1" t="s">
        <v>7</v>
      </c>
    </row>
    <row r="2" spans="1:7" x14ac:dyDescent="0.25">
      <c r="A2" t="s">
        <v>0</v>
      </c>
      <c r="B2">
        <v>1920</v>
      </c>
      <c r="C2">
        <v>3808</v>
      </c>
      <c r="F2" t="str">
        <f>DEC2HEX(B2)</f>
        <v>780</v>
      </c>
      <c r="G2" t="str">
        <f>DEC2HEX(C2)</f>
        <v>EE0</v>
      </c>
    </row>
    <row r="3" spans="1:7" x14ac:dyDescent="0.25">
      <c r="A3" t="s">
        <v>3</v>
      </c>
      <c r="B3">
        <v>360</v>
      </c>
      <c r="C3">
        <v>120</v>
      </c>
      <c r="F3" t="str">
        <f>DEC2HEX(B3)</f>
        <v>168</v>
      </c>
      <c r="G3" t="str">
        <f>DEC2HEX(C3)</f>
        <v>78</v>
      </c>
    </row>
    <row r="5" spans="1:7" x14ac:dyDescent="0.25">
      <c r="B5" t="s">
        <v>11</v>
      </c>
      <c r="D5" t="s">
        <v>12</v>
      </c>
      <c r="G5" t="s">
        <v>7</v>
      </c>
    </row>
    <row r="6" spans="1:7" x14ac:dyDescent="0.25">
      <c r="A6" t="s">
        <v>4</v>
      </c>
      <c r="B6">
        <f>(B2-1)/(B3-1)</f>
        <v>5.3454038997214486</v>
      </c>
      <c r="C6">
        <f>FLOOR(B6,1)</f>
        <v>5</v>
      </c>
      <c r="D6">
        <f>FLOOR(B6,1)</f>
        <v>5</v>
      </c>
      <c r="G6" t="str">
        <f>DEC2HEX(D6)</f>
        <v>5</v>
      </c>
    </row>
    <row r="7" spans="1:7" x14ac:dyDescent="0.25">
      <c r="A7" t="s">
        <v>5</v>
      </c>
      <c r="B7">
        <f>B6-D6</f>
        <v>0.34540389972144858</v>
      </c>
      <c r="C7">
        <f>B7*2048</f>
        <v>707.3871866295267</v>
      </c>
      <c r="D7">
        <f>FLOOR(C7,1)</f>
        <v>707</v>
      </c>
      <c r="G7" t="str">
        <f t="shared" ref="G7:G12" si="0">DEC2HEX(D7)</f>
        <v>2C3</v>
      </c>
    </row>
    <row r="8" spans="1:7" x14ac:dyDescent="0.25">
      <c r="A8" t="s">
        <v>6</v>
      </c>
      <c r="B8">
        <f>C7-D7</f>
        <v>0.38718662952669547</v>
      </c>
      <c r="C8">
        <f>B8*(B3-1)</f>
        <v>139.00000000008367</v>
      </c>
      <c r="D8">
        <f>ROUND(C8,0)</f>
        <v>139</v>
      </c>
      <c r="G8" t="str">
        <f t="shared" si="0"/>
        <v>8B</v>
      </c>
    </row>
    <row r="10" spans="1:7" x14ac:dyDescent="0.25">
      <c r="A10" t="s">
        <v>8</v>
      </c>
      <c r="B10">
        <f>(C2-1)/(C3-1)</f>
        <v>31.991596638655462</v>
      </c>
      <c r="C10">
        <f>FLOOR(B10,1)</f>
        <v>31</v>
      </c>
      <c r="D10">
        <f>C10</f>
        <v>31</v>
      </c>
      <c r="G10" t="str">
        <f t="shared" si="0"/>
        <v>1F</v>
      </c>
    </row>
    <row r="11" spans="1:7" x14ac:dyDescent="0.25">
      <c r="A11" t="s">
        <v>9</v>
      </c>
      <c r="B11">
        <f>B10-C10</f>
        <v>0.99159663865546221</v>
      </c>
      <c r="C11" s="1">
        <f>B11*2048</f>
        <v>2030.7899159663866</v>
      </c>
      <c r="D11">
        <f>FLOOR(C11,1)</f>
        <v>2030</v>
      </c>
      <c r="G11" t="str">
        <f t="shared" si="0"/>
        <v>7EE</v>
      </c>
    </row>
    <row r="12" spans="1:7" x14ac:dyDescent="0.25">
      <c r="A12" t="s">
        <v>10</v>
      </c>
      <c r="B12" s="1">
        <f>(C11-D11)</f>
        <v>0.78991596638661576</v>
      </c>
      <c r="C12">
        <f>B12*(C3-1)</f>
        <v>94.000000000007276</v>
      </c>
      <c r="D12">
        <f>ROUND(C12,0)</f>
        <v>94</v>
      </c>
      <c r="G12" t="str">
        <f t="shared" si="0"/>
        <v>5E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B18" sqref="B18"/>
    </sheetView>
  </sheetViews>
  <sheetFormatPr defaultRowHeight="16.5" x14ac:dyDescent="0.25"/>
  <cols>
    <col min="1" max="1" width="18.25" customWidth="1"/>
    <col min="7" max="7" width="18.75" customWidth="1"/>
    <col min="10" max="11" width="9.5" customWidth="1"/>
    <col min="13" max="13" width="9.5" customWidth="1"/>
  </cols>
  <sheetData>
    <row r="1" spans="1:13" x14ac:dyDescent="0.25">
      <c r="A1" s="8" t="s">
        <v>29</v>
      </c>
      <c r="B1" s="8"/>
      <c r="C1" s="8"/>
      <c r="D1" s="8"/>
      <c r="E1" s="8"/>
      <c r="F1" s="8"/>
      <c r="H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ht="33" x14ac:dyDescent="0.25">
      <c r="A2" s="2"/>
      <c r="B2" s="2" t="s">
        <v>14</v>
      </c>
      <c r="C2" s="2" t="s">
        <v>15</v>
      </c>
      <c r="D2" s="3" t="s">
        <v>16</v>
      </c>
      <c r="E2" s="4" t="s">
        <v>31</v>
      </c>
      <c r="F2" s="2" t="s">
        <v>25</v>
      </c>
      <c r="H2">
        <f>11008*128</f>
        <v>1409024</v>
      </c>
      <c r="I2">
        <f>0.5*H2</f>
        <v>704512</v>
      </c>
      <c r="J2">
        <v>0</v>
      </c>
      <c r="K2" t="str">
        <f>DEC2HEX(11008/2-1)</f>
        <v>157F</v>
      </c>
      <c r="L2" t="str">
        <f>DEC2HEX(11008/2)</f>
        <v>1580</v>
      </c>
      <c r="M2" t="str">
        <f>DEC2HEX(11008-1)</f>
        <v>2AFF</v>
      </c>
    </row>
    <row r="3" spans="1:13" x14ac:dyDescent="0.25">
      <c r="A3" s="2" t="s">
        <v>13</v>
      </c>
      <c r="B3" s="2">
        <v>360</v>
      </c>
      <c r="C3" s="2">
        <v>120</v>
      </c>
      <c r="D3" s="2">
        <v>10</v>
      </c>
      <c r="E3" s="2">
        <v>0</v>
      </c>
      <c r="F3" s="2"/>
    </row>
    <row r="4" spans="1:13" x14ac:dyDescent="0.25">
      <c r="A4" s="2"/>
      <c r="B4" s="2"/>
      <c r="C4" s="2"/>
      <c r="D4" s="2"/>
      <c r="E4" s="2"/>
      <c r="F4" s="2"/>
    </row>
    <row r="5" spans="1:13" x14ac:dyDescent="0.25">
      <c r="A5" s="5" t="s">
        <v>17</v>
      </c>
      <c r="B5" s="2">
        <v>32</v>
      </c>
      <c r="C5" s="2"/>
      <c r="D5" s="2"/>
      <c r="E5" s="2"/>
      <c r="F5" s="2"/>
    </row>
    <row r="6" spans="1:13" x14ac:dyDescent="0.25">
      <c r="A6" s="5" t="s">
        <v>18</v>
      </c>
      <c r="B6" s="2">
        <v>64</v>
      </c>
      <c r="C6" s="2"/>
      <c r="D6" s="2"/>
      <c r="E6" s="2"/>
      <c r="F6" s="2" t="str">
        <f>DEC2HEX(B6)</f>
        <v>40</v>
      </c>
    </row>
    <row r="7" spans="1:13" x14ac:dyDescent="0.25">
      <c r="A7" s="7" t="s">
        <v>20</v>
      </c>
      <c r="B7" s="7"/>
      <c r="C7" s="7"/>
      <c r="D7" s="7"/>
      <c r="E7" s="7"/>
      <c r="F7" s="7"/>
    </row>
    <row r="8" spans="1:13" x14ac:dyDescent="0.25">
      <c r="A8" s="2" t="s">
        <v>22</v>
      </c>
      <c r="B8" s="2">
        <f>B3*3*D3*IF(E3=0,1,2/3)/B6</f>
        <v>168.75</v>
      </c>
      <c r="C8" s="2"/>
      <c r="D8" s="2"/>
      <c r="E8" s="2"/>
      <c r="F8" s="2"/>
    </row>
    <row r="9" spans="1:13" x14ac:dyDescent="0.25">
      <c r="A9" s="2" t="s">
        <v>23</v>
      </c>
      <c r="B9" s="2">
        <f>ROUNDUP(B8/4,0)*4</f>
        <v>172</v>
      </c>
      <c r="C9" s="2"/>
      <c r="D9" s="2"/>
      <c r="E9" s="2"/>
      <c r="F9" s="2" t="str">
        <f>DEC2HEX(B9)</f>
        <v>AC</v>
      </c>
    </row>
    <row r="10" spans="1:13" x14ac:dyDescent="0.25">
      <c r="A10" s="5" t="s">
        <v>26</v>
      </c>
      <c r="B10" s="2">
        <f>FLOOR(B9/64,1)</f>
        <v>2</v>
      </c>
      <c r="C10" s="2"/>
      <c r="D10" s="2"/>
      <c r="E10" s="2"/>
      <c r="F10" s="2" t="str">
        <f>DEC2HEX(B10)</f>
        <v>2</v>
      </c>
    </row>
    <row r="11" spans="1:13" x14ac:dyDescent="0.25">
      <c r="A11" s="5" t="s">
        <v>19</v>
      </c>
      <c r="B11" s="2">
        <f>B9-B6*B10</f>
        <v>44</v>
      </c>
      <c r="C11" s="2"/>
      <c r="D11" s="2"/>
      <c r="E11" s="2"/>
      <c r="F11" s="2" t="str">
        <f>DEC2HEX(B11)</f>
        <v>2C</v>
      </c>
    </row>
    <row r="12" spans="1:13" x14ac:dyDescent="0.25">
      <c r="A12" s="5" t="s">
        <v>27</v>
      </c>
      <c r="B12" s="2">
        <f>B9*B6/8</f>
        <v>1376</v>
      </c>
      <c r="C12" s="2"/>
      <c r="D12" s="2"/>
      <c r="E12" s="2"/>
      <c r="F12" s="2" t="str">
        <f>DEC2HEX(B12)</f>
        <v>560</v>
      </c>
    </row>
    <row r="13" spans="1:13" x14ac:dyDescent="0.25">
      <c r="A13" s="2"/>
      <c r="B13" s="2"/>
      <c r="C13" s="2"/>
      <c r="D13" s="2"/>
      <c r="E13" s="2"/>
      <c r="F13" s="2"/>
    </row>
    <row r="14" spans="1:13" x14ac:dyDescent="0.25">
      <c r="A14" s="7" t="s">
        <v>21</v>
      </c>
      <c r="B14" s="7"/>
      <c r="C14" s="7"/>
      <c r="D14" s="7"/>
      <c r="E14" s="7"/>
      <c r="F14" s="7"/>
    </row>
    <row r="15" spans="1:13" x14ac:dyDescent="0.25">
      <c r="A15" s="2" t="s">
        <v>22</v>
      </c>
      <c r="B15" s="2">
        <f>B3*3*D3*IF(E3=0,1,2/3)/B6</f>
        <v>168.75</v>
      </c>
      <c r="C15" s="2"/>
      <c r="D15" s="2"/>
      <c r="E15" s="2"/>
      <c r="F15" s="2"/>
    </row>
    <row r="16" spans="1:13" x14ac:dyDescent="0.25">
      <c r="A16" s="2" t="s">
        <v>23</v>
      </c>
      <c r="B16" s="2">
        <f>ROUNDUP(B15/4,0)*4</f>
        <v>172</v>
      </c>
      <c r="C16" s="2"/>
      <c r="D16" s="2"/>
      <c r="E16" s="2"/>
      <c r="F16" s="2" t="str">
        <f>DEC2HEX(B16)</f>
        <v>AC</v>
      </c>
    </row>
    <row r="17" spans="1:6" x14ac:dyDescent="0.25">
      <c r="A17" s="5" t="s">
        <v>37</v>
      </c>
      <c r="B17" s="2">
        <f>B16*C3*8</f>
        <v>165120</v>
      </c>
      <c r="C17" s="2"/>
      <c r="D17" s="2"/>
      <c r="E17" s="2"/>
      <c r="F17" s="2" t="str">
        <f>DEC2HEX(B17)</f>
        <v>28500</v>
      </c>
    </row>
    <row r="18" spans="1:6" x14ac:dyDescent="0.25">
      <c r="A18" s="5" t="s">
        <v>26</v>
      </c>
      <c r="B18" s="2">
        <f>FLOOR(B17/8/B6,1)</f>
        <v>322</v>
      </c>
      <c r="C18" s="2"/>
      <c r="D18" s="2"/>
      <c r="E18" s="2"/>
      <c r="F18" s="2" t="str">
        <f>DEC2HEX(B18)</f>
        <v>142</v>
      </c>
    </row>
    <row r="19" spans="1:6" x14ac:dyDescent="0.25">
      <c r="A19" s="5" t="s">
        <v>19</v>
      </c>
      <c r="B19" s="2">
        <f>B17/8-B18*B6</f>
        <v>32</v>
      </c>
      <c r="C19" s="2"/>
      <c r="D19" s="2"/>
      <c r="E19" s="2"/>
      <c r="F19" s="2" t="str">
        <f>DEC2HEX(B19)</f>
        <v>20</v>
      </c>
    </row>
    <row r="22" spans="1:6" x14ac:dyDescent="0.25">
      <c r="A22" s="8" t="s">
        <v>28</v>
      </c>
      <c r="B22" s="8"/>
      <c r="C22" s="8"/>
      <c r="D22" s="8"/>
      <c r="E22" s="8"/>
      <c r="F22" s="8"/>
    </row>
    <row r="23" spans="1:6" ht="33" x14ac:dyDescent="0.25">
      <c r="A23" s="2"/>
      <c r="B23" s="2" t="s">
        <v>14</v>
      </c>
      <c r="C23" s="2" t="s">
        <v>15</v>
      </c>
      <c r="D23" s="3" t="s">
        <v>16</v>
      </c>
      <c r="E23" s="4" t="s">
        <v>30</v>
      </c>
      <c r="F23" s="2" t="s">
        <v>25</v>
      </c>
    </row>
    <row r="24" spans="1:6" x14ac:dyDescent="0.25">
      <c r="A24" s="2" t="s">
        <v>13</v>
      </c>
      <c r="B24" s="2">
        <v>360</v>
      </c>
      <c r="C24" s="2">
        <v>120</v>
      </c>
      <c r="D24" s="2">
        <v>8</v>
      </c>
      <c r="E24" s="2">
        <v>1</v>
      </c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 t="s">
        <v>17</v>
      </c>
      <c r="B26" s="2">
        <v>32</v>
      </c>
      <c r="C26" s="2"/>
      <c r="D26" s="2"/>
      <c r="E26" s="2"/>
      <c r="F26" s="2"/>
    </row>
    <row r="27" spans="1:6" x14ac:dyDescent="0.25">
      <c r="A27" s="5" t="s">
        <v>18</v>
      </c>
      <c r="B27" s="2">
        <v>64</v>
      </c>
      <c r="C27" s="2"/>
      <c r="D27" s="2"/>
      <c r="E27" s="2"/>
      <c r="F27" s="2" t="str">
        <f>DEC2HEX(B27)</f>
        <v>40</v>
      </c>
    </row>
    <row r="28" spans="1:6" x14ac:dyDescent="0.25">
      <c r="A28" s="7" t="s">
        <v>38</v>
      </c>
      <c r="B28" s="7"/>
      <c r="C28" s="7"/>
      <c r="D28" s="7"/>
      <c r="E28" s="7"/>
      <c r="F28" s="7"/>
    </row>
    <row r="29" spans="1:6" x14ac:dyDescent="0.25">
      <c r="A29" s="2" t="s">
        <v>22</v>
      </c>
      <c r="B29" s="2">
        <f>B24*3*D24*IF(E24=0,1,2/3)/B27</f>
        <v>90</v>
      </c>
      <c r="C29" s="2"/>
      <c r="D29" s="2"/>
      <c r="E29" s="2"/>
      <c r="F29" s="2" t="str">
        <f>DEC2HEX(B29)</f>
        <v>5A</v>
      </c>
    </row>
    <row r="30" spans="1:6" x14ac:dyDescent="0.25">
      <c r="A30" s="2" t="s">
        <v>23</v>
      </c>
      <c r="B30" s="2">
        <f>ROUNDUP(B29/4,0)*4</f>
        <v>92</v>
      </c>
      <c r="C30" s="2"/>
      <c r="D30" s="2"/>
      <c r="E30" s="2"/>
      <c r="F30" s="2" t="str">
        <f>DEC2HEX(B30)</f>
        <v>5C</v>
      </c>
    </row>
    <row r="31" spans="1:6" x14ac:dyDescent="0.25">
      <c r="A31" s="5" t="s">
        <v>26</v>
      </c>
      <c r="B31" s="2">
        <f>FLOOR(B30/64,1)</f>
        <v>1</v>
      </c>
      <c r="C31" s="2"/>
      <c r="D31" s="2"/>
      <c r="E31" s="2"/>
      <c r="F31" s="2" t="str">
        <f>DEC2HEX(B31)</f>
        <v>1</v>
      </c>
    </row>
    <row r="32" spans="1:6" x14ac:dyDescent="0.25">
      <c r="A32" s="5" t="s">
        <v>19</v>
      </c>
      <c r="B32" s="2">
        <f>B30-B27*B31</f>
        <v>28</v>
      </c>
      <c r="C32" s="2"/>
      <c r="D32" s="2"/>
      <c r="E32" s="2"/>
      <c r="F32" s="2" t="str">
        <f>DEC2HEX(B32)</f>
        <v>1C</v>
      </c>
    </row>
    <row r="33" spans="1:12" x14ac:dyDescent="0.25">
      <c r="A33" s="5" t="s">
        <v>27</v>
      </c>
      <c r="B33" s="2">
        <f>B29*B27/8</f>
        <v>720</v>
      </c>
      <c r="C33" s="2"/>
      <c r="D33" s="2"/>
      <c r="E33" s="2"/>
      <c r="F33" s="2" t="str">
        <f>DEC2HEX(B33)</f>
        <v>2D0</v>
      </c>
    </row>
    <row r="34" spans="1:12" x14ac:dyDescent="0.25">
      <c r="A34" s="2"/>
      <c r="B34" s="2"/>
      <c r="C34" s="2"/>
      <c r="D34" s="2"/>
      <c r="E34" s="2"/>
      <c r="F34" s="2"/>
    </row>
    <row r="35" spans="1:12" x14ac:dyDescent="0.25">
      <c r="A35" s="7" t="s">
        <v>39</v>
      </c>
      <c r="B35" s="7"/>
      <c r="C35" s="7"/>
      <c r="D35" s="7"/>
      <c r="E35" s="7"/>
      <c r="F35" s="7"/>
      <c r="G35" s="7" t="s">
        <v>40</v>
      </c>
      <c r="H35" s="7"/>
      <c r="I35" s="7"/>
      <c r="J35" s="7"/>
      <c r="K35" s="7"/>
      <c r="L35" s="7"/>
    </row>
    <row r="36" spans="1:12" x14ac:dyDescent="0.25">
      <c r="A36" s="2" t="s">
        <v>22</v>
      </c>
      <c r="B36" s="2">
        <f>B24*3*D24*IF(E24=0,1,2/3)/B27</f>
        <v>90</v>
      </c>
      <c r="C36" s="2"/>
      <c r="D36" s="2"/>
      <c r="E36" s="2"/>
      <c r="F36" s="2" t="str">
        <f t="shared" ref="F36:F41" si="0">DEC2HEX(B36)</f>
        <v>5A</v>
      </c>
      <c r="G36" s="2" t="s">
        <v>22</v>
      </c>
      <c r="H36" s="2">
        <f>B36</f>
        <v>90</v>
      </c>
      <c r="I36" s="2"/>
      <c r="J36" s="2"/>
      <c r="K36" s="2"/>
      <c r="L36" s="2" t="str">
        <f t="shared" ref="L36:L41" si="1">DEC2HEX(H36)</f>
        <v>5A</v>
      </c>
    </row>
    <row r="37" spans="1:12" x14ac:dyDescent="0.25">
      <c r="A37" s="2" t="s">
        <v>23</v>
      </c>
      <c r="B37" s="6">
        <f>ROUNDUP(B36/4,0)*4</f>
        <v>92</v>
      </c>
      <c r="C37" s="2"/>
      <c r="D37" s="2"/>
      <c r="E37" s="2"/>
      <c r="F37" s="6" t="str">
        <f t="shared" si="0"/>
        <v>5C</v>
      </c>
      <c r="G37" s="2" t="s">
        <v>23</v>
      </c>
      <c r="H37" s="6">
        <f>ROUNDUP(H36/4,0)*4</f>
        <v>92</v>
      </c>
      <c r="I37" s="2"/>
      <c r="J37" s="2"/>
      <c r="K37" s="2"/>
      <c r="L37" s="6" t="str">
        <f t="shared" si="1"/>
        <v>5C</v>
      </c>
    </row>
    <row r="38" spans="1:12" x14ac:dyDescent="0.25">
      <c r="A38" s="5" t="s">
        <v>24</v>
      </c>
      <c r="B38" s="2">
        <f>B36*B27*C24/8</f>
        <v>86400</v>
      </c>
      <c r="C38" s="2"/>
      <c r="D38" s="2"/>
      <c r="E38" s="2"/>
      <c r="F38" s="2" t="str">
        <f t="shared" si="0"/>
        <v>15180</v>
      </c>
      <c r="G38" s="5" t="s">
        <v>24</v>
      </c>
      <c r="H38" s="2"/>
      <c r="I38" s="2"/>
      <c r="J38" s="2"/>
      <c r="K38" s="2"/>
      <c r="L38" s="2" t="str">
        <f t="shared" si="1"/>
        <v>0</v>
      </c>
    </row>
    <row r="39" spans="1:12" x14ac:dyDescent="0.25">
      <c r="A39" s="5" t="s">
        <v>26</v>
      </c>
      <c r="B39" s="2">
        <f>FLOOR(B38/8/64,1)</f>
        <v>168</v>
      </c>
      <c r="C39" s="2"/>
      <c r="D39" s="2"/>
      <c r="E39" s="2"/>
      <c r="F39" s="2" t="str">
        <f t="shared" si="0"/>
        <v>A8</v>
      </c>
      <c r="G39" s="5" t="s">
        <v>26</v>
      </c>
      <c r="H39" s="2">
        <f>FLOOR(H36/B27,1)</f>
        <v>1</v>
      </c>
      <c r="I39" s="2"/>
      <c r="J39" s="2"/>
      <c r="K39" s="2"/>
      <c r="L39" s="2" t="str">
        <f t="shared" si="1"/>
        <v>1</v>
      </c>
    </row>
    <row r="40" spans="1:12" x14ac:dyDescent="0.25">
      <c r="A40" s="5" t="s">
        <v>19</v>
      </c>
      <c r="B40" s="2">
        <f>B36*C24-B39*B27</f>
        <v>48</v>
      </c>
      <c r="C40" s="2"/>
      <c r="D40" s="2"/>
      <c r="E40" s="2"/>
      <c r="F40" s="2" t="str">
        <f t="shared" si="0"/>
        <v>30</v>
      </c>
      <c r="G40" s="5" t="s">
        <v>19</v>
      </c>
      <c r="H40" s="2">
        <f>H36-B27*H39</f>
        <v>26</v>
      </c>
      <c r="I40" s="2"/>
      <c r="J40" s="2"/>
      <c r="K40" s="2"/>
      <c r="L40" s="2" t="str">
        <f t="shared" si="1"/>
        <v>1A</v>
      </c>
    </row>
    <row r="41" spans="1:12" x14ac:dyDescent="0.25">
      <c r="A41" s="5" t="s">
        <v>27</v>
      </c>
      <c r="B41" s="2">
        <f>B36*B27/8</f>
        <v>720</v>
      </c>
      <c r="C41" s="2"/>
      <c r="D41" s="2"/>
      <c r="E41" s="2"/>
      <c r="F41" s="2" t="str">
        <f t="shared" si="0"/>
        <v>2D0</v>
      </c>
      <c r="G41" s="5" t="s">
        <v>41</v>
      </c>
      <c r="H41" s="2">
        <f>H36*B27/8</f>
        <v>720</v>
      </c>
      <c r="I41" s="2"/>
      <c r="J41" s="2"/>
      <c r="K41" s="2"/>
      <c r="L41" s="2" t="str">
        <f t="shared" si="1"/>
        <v>2D0</v>
      </c>
    </row>
  </sheetData>
  <mergeCells count="7">
    <mergeCell ref="G35:L35"/>
    <mergeCell ref="A1:F1"/>
    <mergeCell ref="A7:F7"/>
    <mergeCell ref="A14:F14"/>
    <mergeCell ref="A28:F28"/>
    <mergeCell ref="A35:F35"/>
    <mergeCell ref="A22:F2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G29" sqref="G29"/>
    </sheetView>
  </sheetViews>
  <sheetFormatPr defaultRowHeight="16.5" x14ac:dyDescent="0.25"/>
  <cols>
    <col min="1" max="1" width="18.25" customWidth="1"/>
    <col min="2" max="2" width="9.5" bestFit="1" customWidth="1"/>
    <col min="7" max="7" width="27.75" customWidth="1"/>
    <col min="10" max="11" width="9.5" customWidth="1"/>
    <col min="13" max="13" width="9.5" customWidth="1"/>
  </cols>
  <sheetData>
    <row r="1" spans="1:13" x14ac:dyDescent="0.25">
      <c r="A1" s="8" t="s">
        <v>29</v>
      </c>
      <c r="B1" s="8"/>
      <c r="C1" s="8"/>
      <c r="D1" s="8"/>
      <c r="E1" s="8"/>
      <c r="F1" s="8"/>
      <c r="G1" t="s">
        <v>42</v>
      </c>
      <c r="H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13" ht="33" x14ac:dyDescent="0.25">
      <c r="A2" s="2"/>
      <c r="B2" s="2" t="s">
        <v>14</v>
      </c>
      <c r="C2" s="2" t="s">
        <v>15</v>
      </c>
      <c r="D2" s="3" t="s">
        <v>16</v>
      </c>
      <c r="E2" s="4" t="s">
        <v>31</v>
      </c>
      <c r="F2" s="2" t="s">
        <v>25</v>
      </c>
      <c r="G2">
        <v>256</v>
      </c>
      <c r="H2">
        <f>11008*128</f>
        <v>1409024</v>
      </c>
      <c r="I2">
        <f>0.5*H2</f>
        <v>704512</v>
      </c>
      <c r="J2">
        <v>0</v>
      </c>
      <c r="K2" t="str">
        <f>DEC2HEX(11008/2-1)</f>
        <v>157F</v>
      </c>
      <c r="L2" t="str">
        <f>DEC2HEX(11008/2)</f>
        <v>1580</v>
      </c>
      <c r="M2" t="str">
        <f>DEC2HEX(11008-1)</f>
        <v>2AFF</v>
      </c>
    </row>
    <row r="3" spans="1:13" x14ac:dyDescent="0.25">
      <c r="A3" s="2" t="s">
        <v>13</v>
      </c>
      <c r="B3" s="2">
        <v>3840</v>
      </c>
      <c r="C3" s="2">
        <v>2160</v>
      </c>
      <c r="D3" s="2">
        <v>10</v>
      </c>
      <c r="E3" s="2">
        <v>0</v>
      </c>
      <c r="F3" s="2"/>
      <c r="G3" t="s">
        <v>45</v>
      </c>
    </row>
    <row r="4" spans="1:13" x14ac:dyDescent="0.25">
      <c r="A4" s="2"/>
      <c r="B4" s="2"/>
      <c r="C4" s="2"/>
      <c r="D4" s="2"/>
      <c r="E4" s="2"/>
      <c r="F4" s="2"/>
      <c r="G4">
        <v>96</v>
      </c>
    </row>
    <row r="5" spans="1:13" x14ac:dyDescent="0.25">
      <c r="A5" s="5" t="s">
        <v>17</v>
      </c>
      <c r="B5" s="2">
        <f>B6/2</f>
        <v>96</v>
      </c>
      <c r="C5" s="2"/>
      <c r="D5" s="2"/>
      <c r="E5" s="2"/>
      <c r="F5" s="2" t="str">
        <f>DEC2HEX(B5)</f>
        <v>60</v>
      </c>
    </row>
    <row r="6" spans="1:13" x14ac:dyDescent="0.25">
      <c r="A6" s="5" t="s">
        <v>18</v>
      </c>
      <c r="B6" s="2">
        <v>192</v>
      </c>
      <c r="C6" s="2"/>
      <c r="D6" s="2"/>
      <c r="E6" s="2"/>
      <c r="F6" s="2" t="str">
        <f>DEC2HEX(B6)</f>
        <v>C0</v>
      </c>
    </row>
    <row r="7" spans="1:13" x14ac:dyDescent="0.25">
      <c r="A7" s="7" t="s">
        <v>20</v>
      </c>
      <c r="B7" s="7"/>
      <c r="C7" s="7"/>
      <c r="D7" s="7"/>
      <c r="E7" s="7"/>
      <c r="F7" s="7"/>
    </row>
    <row r="8" spans="1:13" x14ac:dyDescent="0.25">
      <c r="A8" s="2" t="s">
        <v>22</v>
      </c>
      <c r="B8" s="2">
        <f>B3*3*D3*IF(E3=0,1,2/3)/(64)</f>
        <v>1800</v>
      </c>
      <c r="C8" s="2"/>
      <c r="D8" s="2"/>
      <c r="E8" s="2"/>
      <c r="F8" s="2"/>
    </row>
    <row r="9" spans="1:13" ht="33" x14ac:dyDescent="0.25">
      <c r="A9" s="9" t="s">
        <v>43</v>
      </c>
      <c r="B9" s="2">
        <f>ROUNDUP(B8/(G2/64),0)*(G2/64)</f>
        <v>1800</v>
      </c>
      <c r="C9" s="2"/>
      <c r="D9" s="2"/>
      <c r="E9" s="2"/>
      <c r="F9" s="2" t="str">
        <f>DEC2HEX(B9)</f>
        <v>708</v>
      </c>
    </row>
    <row r="10" spans="1:13" x14ac:dyDescent="0.25">
      <c r="A10" s="5" t="s">
        <v>26</v>
      </c>
      <c r="B10" s="2">
        <f>FLOOR(B9/B6,1)</f>
        <v>9</v>
      </c>
      <c r="C10" s="2"/>
      <c r="D10" s="2"/>
      <c r="E10" s="2"/>
      <c r="F10" s="2" t="str">
        <f>DEC2HEX(B10)</f>
        <v>9</v>
      </c>
    </row>
    <row r="11" spans="1:13" x14ac:dyDescent="0.25">
      <c r="A11" s="5" t="s">
        <v>19</v>
      </c>
      <c r="B11" s="2">
        <f>B9-B6*B10</f>
        <v>72</v>
      </c>
      <c r="C11" s="2"/>
      <c r="D11" s="2"/>
      <c r="E11" s="2"/>
      <c r="F11" s="2" t="str">
        <f>DEC2HEX(B11)</f>
        <v>48</v>
      </c>
    </row>
    <row r="12" spans="1:13" x14ac:dyDescent="0.25">
      <c r="A12" s="5" t="s">
        <v>44</v>
      </c>
      <c r="B12" s="2">
        <f>ROUNDUP((B3*3*D3*IF(E3=0,1,2/3)/8)/G4,0)*G4</f>
        <v>14400</v>
      </c>
      <c r="C12" s="2"/>
      <c r="D12" s="2"/>
      <c r="E12" s="2"/>
      <c r="F12" s="2" t="str">
        <f>DEC2HEX(B12)</f>
        <v>3840</v>
      </c>
    </row>
    <row r="13" spans="1:13" x14ac:dyDescent="0.25">
      <c r="A13" s="2"/>
      <c r="B13" s="2"/>
      <c r="C13" s="2"/>
      <c r="D13" s="2"/>
      <c r="E13" s="2"/>
      <c r="F13" s="2"/>
    </row>
    <row r="14" spans="1:13" x14ac:dyDescent="0.25">
      <c r="A14" s="7" t="s">
        <v>21</v>
      </c>
      <c r="B14" s="7"/>
      <c r="C14" s="7"/>
      <c r="D14" s="7"/>
      <c r="E14" s="7"/>
      <c r="F14" s="7"/>
    </row>
    <row r="15" spans="1:13" x14ac:dyDescent="0.25">
      <c r="A15" s="2" t="s">
        <v>22</v>
      </c>
      <c r="B15" s="2">
        <f>B3*3*D3*IF(E3=0,1,2/3)/(64)</f>
        <v>1800</v>
      </c>
      <c r="C15" s="2"/>
      <c r="D15" s="2"/>
      <c r="E15" s="2"/>
      <c r="F15" s="2"/>
    </row>
    <row r="16" spans="1:13" x14ac:dyDescent="0.25">
      <c r="A16" s="2" t="s">
        <v>23</v>
      </c>
      <c r="B16" s="2">
        <f>ROUNDUP(B15/(G2/64),0)*(G2/64)</f>
        <v>1800</v>
      </c>
      <c r="C16" s="2"/>
      <c r="D16" s="2"/>
      <c r="E16" s="2"/>
      <c r="F16" s="2" t="str">
        <f>DEC2HEX(B16)</f>
        <v>708</v>
      </c>
    </row>
    <row r="17" spans="1:6" x14ac:dyDescent="0.25">
      <c r="A17" s="5" t="s">
        <v>37</v>
      </c>
      <c r="B17" s="2">
        <f>B15*C3*8</f>
        <v>31104000</v>
      </c>
      <c r="C17" s="2"/>
      <c r="D17" s="2"/>
      <c r="E17" s="2"/>
      <c r="F17" s="2" t="str">
        <f>DEC2HEX(B17)</f>
        <v>1DA9C00</v>
      </c>
    </row>
    <row r="18" spans="1:6" x14ac:dyDescent="0.25">
      <c r="A18" s="5" t="s">
        <v>26</v>
      </c>
      <c r="B18" s="2">
        <f>FLOOR(B17/8/B6,1)</f>
        <v>20250</v>
      </c>
      <c r="C18" s="2"/>
      <c r="D18" s="2"/>
      <c r="E18" s="2"/>
      <c r="F18" s="2" t="str">
        <f>DEC2HEX(B18)</f>
        <v>4F1A</v>
      </c>
    </row>
    <row r="19" spans="1:6" x14ac:dyDescent="0.25">
      <c r="A19" s="5" t="s">
        <v>19</v>
      </c>
      <c r="B19" s="2">
        <f>B17/8-B18*B6</f>
        <v>0</v>
      </c>
      <c r="C19" s="2"/>
      <c r="D19" s="2"/>
      <c r="E19" s="2"/>
      <c r="F19" s="2" t="str">
        <f>DEC2HEX(B19)</f>
        <v>0</v>
      </c>
    </row>
  </sheetData>
  <mergeCells count="3">
    <mergeCell ref="A1:F1"/>
    <mergeCell ref="A7:F7"/>
    <mergeCell ref="A14:F1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2"/>
    </sheetView>
  </sheetViews>
  <sheetFormatPr defaultRowHeight="16.5" x14ac:dyDescent="0.25"/>
  <cols>
    <col min="1" max="1" width="11.125" customWidth="1"/>
  </cols>
  <sheetData>
    <row r="1" spans="1:7" x14ac:dyDescent="0.25">
      <c r="B1" t="s">
        <v>1</v>
      </c>
      <c r="C1" t="s">
        <v>2</v>
      </c>
    </row>
    <row r="2" spans="1:7" x14ac:dyDescent="0.25">
      <c r="A2" t="s">
        <v>0</v>
      </c>
      <c r="B2">
        <v>1920</v>
      </c>
      <c r="C2">
        <v>4320</v>
      </c>
    </row>
    <row r="3" spans="1:7" x14ac:dyDescent="0.25">
      <c r="A3" t="s">
        <v>3</v>
      </c>
      <c r="B3">
        <v>360</v>
      </c>
      <c r="C3">
        <v>120</v>
      </c>
    </row>
    <row r="5" spans="1:7" x14ac:dyDescent="0.25">
      <c r="B5" t="s">
        <v>11</v>
      </c>
      <c r="D5" t="s">
        <v>12</v>
      </c>
      <c r="G5" t="s">
        <v>7</v>
      </c>
    </row>
    <row r="6" spans="1:7" x14ac:dyDescent="0.25">
      <c r="A6" t="s">
        <v>4</v>
      </c>
      <c r="B6">
        <f>(B2-1)/(B3-1)</f>
        <v>5.3454038997214486</v>
      </c>
      <c r="C6">
        <f>FLOOR(B6,1)</f>
        <v>5</v>
      </c>
      <c r="D6">
        <f>FLOOR(B6,1)</f>
        <v>5</v>
      </c>
      <c r="G6" t="str">
        <f>DEC2HEX(D6)</f>
        <v>5</v>
      </c>
    </row>
    <row r="7" spans="1:7" x14ac:dyDescent="0.25">
      <c r="A7" t="s">
        <v>5</v>
      </c>
      <c r="B7">
        <f>B6-D6</f>
        <v>0.34540389972144858</v>
      </c>
      <c r="C7">
        <f>B7*2048</f>
        <v>707.3871866295267</v>
      </c>
      <c r="D7">
        <f>FLOOR(C7,1)</f>
        <v>707</v>
      </c>
      <c r="G7" t="str">
        <f t="shared" ref="G7:G8" si="0">DEC2HEX(D7)</f>
        <v>2C3</v>
      </c>
    </row>
    <row r="8" spans="1:7" x14ac:dyDescent="0.25">
      <c r="A8" t="s">
        <v>6</v>
      </c>
      <c r="B8">
        <f>C7-D7</f>
        <v>0.38718662952669547</v>
      </c>
      <c r="C8">
        <f>B8*(B3-1)</f>
        <v>139.00000000008367</v>
      </c>
      <c r="D8">
        <f>ROUND(C8,0)</f>
        <v>139</v>
      </c>
      <c r="G8" t="str">
        <f t="shared" si="0"/>
        <v>8B</v>
      </c>
    </row>
    <row r="10" spans="1:7" x14ac:dyDescent="0.25">
      <c r="A10" t="s">
        <v>8</v>
      </c>
      <c r="B10">
        <f>(C2-1)/(C3-1)</f>
        <v>36.294117647058826</v>
      </c>
      <c r="C10">
        <f>FLOOR(B10,1)</f>
        <v>36</v>
      </c>
      <c r="D10">
        <f>C10</f>
        <v>36</v>
      </c>
    </row>
    <row r="11" spans="1:7" x14ac:dyDescent="0.25">
      <c r="A11" t="s">
        <v>9</v>
      </c>
      <c r="B11">
        <f>B10-C10</f>
        <v>0.29411764705882604</v>
      </c>
      <c r="C11">
        <f>B11*(C3-1)</f>
        <v>35.000000000000298</v>
      </c>
    </row>
    <row r="12" spans="1:7" x14ac:dyDescent="0.25">
      <c r="A12" t="s">
        <v>10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UZD</vt:lpstr>
      <vt:lpstr>CAPM_DISPM</vt:lpstr>
      <vt:lpstr>CAPM_DISPM_96</vt:lpstr>
      <vt:lpstr>UZU</vt:lpstr>
    </vt:vector>
  </TitlesOfParts>
  <Company>Realtek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clifferd</dc:creator>
  <cp:lastModifiedBy>clifferd</cp:lastModifiedBy>
  <dcterms:created xsi:type="dcterms:W3CDTF">2017-10-11T03:31:54Z</dcterms:created>
  <dcterms:modified xsi:type="dcterms:W3CDTF">2019-05-06T09:08:12Z</dcterms:modified>
</cp:coreProperties>
</file>